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Gesamtübersicht" sheetId="1" r:id="rId1"/>
    <sheet name="Gästeliste" sheetId="2" r:id="rId2"/>
    <sheet name="Zeitablauf" sheetId="3" r:id="rId3"/>
  </sheets>
  <definedNames>
    <definedName name="_xlnm._FilterDatabase" localSheetId="0" hidden="1">Gesamtübersicht!$A$1:$O$1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C29" i="2" l="1"/>
  <c r="K29" i="2" s="1"/>
  <c r="C41" i="2"/>
  <c r="D41" i="2"/>
  <c r="C40" i="2"/>
  <c r="C39" i="2"/>
  <c r="C38" i="2"/>
  <c r="C7" i="3"/>
  <c r="C6" i="3" s="1"/>
  <c r="F42" i="2"/>
  <c r="E32" i="2"/>
  <c r="C17" i="2"/>
  <c r="B17" i="2"/>
  <c r="B18" i="2" s="1"/>
  <c r="K28" i="1"/>
  <c r="I28" i="1"/>
  <c r="G28" i="1"/>
  <c r="K27" i="1"/>
  <c r="I27" i="1"/>
  <c r="G27" i="1"/>
  <c r="K26" i="1"/>
  <c r="I26" i="1"/>
  <c r="G26" i="1"/>
  <c r="K25" i="1"/>
  <c r="I25" i="1"/>
  <c r="G25" i="1"/>
  <c r="K24" i="1"/>
  <c r="I24" i="1"/>
  <c r="G24" i="1"/>
  <c r="K23" i="1"/>
  <c r="I23" i="1"/>
  <c r="G23" i="1"/>
  <c r="K22" i="1"/>
  <c r="I22" i="1"/>
  <c r="G22" i="1"/>
  <c r="K21" i="1"/>
  <c r="I21" i="1"/>
  <c r="G21" i="1"/>
  <c r="K20" i="1"/>
  <c r="I20" i="1"/>
  <c r="G20" i="1"/>
  <c r="K19" i="1"/>
  <c r="I19" i="1"/>
  <c r="G19" i="1"/>
  <c r="K18" i="1"/>
  <c r="I18" i="1"/>
  <c r="G18" i="1"/>
  <c r="K17" i="1"/>
  <c r="I17" i="1"/>
  <c r="G17" i="1"/>
  <c r="K16" i="1"/>
  <c r="I16" i="1"/>
  <c r="G16" i="1"/>
  <c r="K15" i="1"/>
  <c r="I15" i="1"/>
  <c r="G15" i="1"/>
  <c r="K14" i="1"/>
  <c r="I14" i="1"/>
  <c r="G14" i="1"/>
  <c r="K13" i="1"/>
  <c r="I13" i="1"/>
  <c r="G13" i="1"/>
  <c r="K12" i="1"/>
  <c r="I12" i="1"/>
  <c r="G12" i="1"/>
  <c r="K11" i="1"/>
  <c r="I11" i="1"/>
  <c r="G11" i="1"/>
  <c r="K10" i="1"/>
  <c r="I10" i="1"/>
  <c r="G10" i="1"/>
  <c r="I9" i="1"/>
  <c r="G9" i="1"/>
  <c r="K9" i="1" s="1"/>
  <c r="N2" i="1"/>
  <c r="I8" i="1"/>
  <c r="G8" i="1"/>
  <c r="K8" i="1" s="1"/>
  <c r="I7" i="1"/>
  <c r="G7" i="1"/>
  <c r="K7" i="1" s="1"/>
  <c r="K6" i="1"/>
  <c r="I6" i="1"/>
  <c r="G6" i="1"/>
  <c r="I5" i="1"/>
  <c r="G5" i="1"/>
  <c r="K5" i="1" s="1"/>
  <c r="B27" i="2" s="1"/>
  <c r="K4" i="1"/>
  <c r="I4" i="1"/>
  <c r="I2" i="1" s="1"/>
  <c r="G4" i="1"/>
  <c r="K3" i="1"/>
  <c r="B25" i="2" s="1"/>
  <c r="C25" i="2" s="1"/>
  <c r="I3" i="1"/>
  <c r="G3" i="1"/>
  <c r="G2" i="1" s="1"/>
  <c r="O2" i="1"/>
  <c r="M2" i="1"/>
  <c r="L2" i="1"/>
  <c r="F2" i="1"/>
  <c r="E2" i="1"/>
  <c r="D2" i="1"/>
  <c r="C2" i="1"/>
  <c r="J29" i="2" l="1"/>
  <c r="C4" i="3"/>
  <c r="L29" i="2"/>
  <c r="E29" i="2"/>
  <c r="F32" i="2"/>
  <c r="F29" i="2"/>
  <c r="G29" i="2"/>
  <c r="H29" i="2"/>
  <c r="I29" i="2"/>
  <c r="C27" i="2"/>
  <c r="F27" i="2" s="1"/>
  <c r="H27" i="2"/>
  <c r="L27" i="2"/>
  <c r="G27" i="2"/>
  <c r="E27" i="2"/>
  <c r="J27" i="2"/>
  <c r="I27" i="2"/>
  <c r="L25" i="2"/>
  <c r="K25" i="2"/>
  <c r="H25" i="2"/>
  <c r="J25" i="2"/>
  <c r="I25" i="2"/>
  <c r="F25" i="2"/>
  <c r="E25" i="2"/>
  <c r="G25" i="2"/>
  <c r="B26" i="2"/>
  <c r="C26" i="2" s="1"/>
  <c r="K2" i="1"/>
  <c r="C28" i="2"/>
  <c r="B20" i="2"/>
  <c r="D39" i="2" s="1"/>
  <c r="F39" i="2" s="1"/>
  <c r="C5" i="3"/>
  <c r="C3" i="3" s="1"/>
  <c r="D40" i="2" l="1"/>
  <c r="F40" i="2" s="1"/>
  <c r="D34" i="2"/>
  <c r="D33" i="2"/>
  <c r="K27" i="2"/>
  <c r="J26" i="2"/>
  <c r="F26" i="2"/>
  <c r="I26" i="2"/>
  <c r="G26" i="2"/>
  <c r="E26" i="2"/>
  <c r="H26" i="2"/>
  <c r="L26" i="2"/>
  <c r="K26" i="2"/>
  <c r="D38" i="2"/>
  <c r="F38" i="2" s="1"/>
  <c r="G28" i="2"/>
  <c r="L28" i="2"/>
  <c r="F28" i="2"/>
  <c r="J28" i="2"/>
  <c r="E28" i="2"/>
  <c r="K28" i="2"/>
  <c r="I28" i="2"/>
  <c r="H28" i="2"/>
  <c r="F41" i="2"/>
  <c r="D35" i="2" l="1"/>
  <c r="F33" i="2"/>
  <c r="D36" i="2"/>
  <c r="F36" i="2" s="1"/>
  <c r="F34" i="2"/>
  <c r="D37" i="2" l="1"/>
  <c r="F37" i="2" s="1"/>
  <c r="F35" i="2"/>
  <c r="F43" i="2" s="1"/>
  <c r="F44" i="2" s="1"/>
</calcChain>
</file>

<file path=xl/sharedStrings.xml><?xml version="1.0" encoding="utf-8"?>
<sst xmlns="http://schemas.openxmlformats.org/spreadsheetml/2006/main" count="81" uniqueCount="69">
  <si>
    <t>Datum</t>
  </si>
  <si>
    <t>wo</t>
  </si>
  <si>
    <t>Pers.</t>
  </si>
  <si>
    <t>Anzahl
Fische</t>
  </si>
  <si>
    <t>Kg gekauft</t>
  </si>
  <si>
    <t>Rest</t>
  </si>
  <si>
    <t>Kg 
Gegessen</t>
  </si>
  <si>
    <t>EK Netto 
Je Kg</t>
  </si>
  <si>
    <t>Summe</t>
  </si>
  <si>
    <t>Lachs
gr ø</t>
  </si>
  <si>
    <t>Kartoffeln
gr ø</t>
  </si>
  <si>
    <t>Honig Senf Dill Sauce ml ø</t>
  </si>
  <si>
    <t>Baguette
Stangen ø</t>
  </si>
  <si>
    <t>Zaziki 
ml ø</t>
  </si>
  <si>
    <t>GSV</t>
  </si>
  <si>
    <t>zu Hause</t>
  </si>
  <si>
    <t>Fest</t>
  </si>
  <si>
    <t>Familie A</t>
  </si>
  <si>
    <t>Personen</t>
  </si>
  <si>
    <t>Erw.</t>
  </si>
  <si>
    <t>Kinder/Jugend</t>
  </si>
  <si>
    <t>Familie B</t>
  </si>
  <si>
    <t>Familie C</t>
  </si>
  <si>
    <t>Familie D</t>
  </si>
  <si>
    <t>Familie E</t>
  </si>
  <si>
    <t>Gesamt Personen</t>
  </si>
  <si>
    <t>Für Lachs Berechnung</t>
  </si>
  <si>
    <t>Kinder mit</t>
  </si>
  <si>
    <t>berechnet</t>
  </si>
  <si>
    <t>je Person</t>
  </si>
  <si>
    <t>Lachs min</t>
  </si>
  <si>
    <t>Lachs ø</t>
  </si>
  <si>
    <t>Lachs max</t>
  </si>
  <si>
    <t>Vorgabe ø</t>
  </si>
  <si>
    <t>Gekauft</t>
  </si>
  <si>
    <t>Ausgaben</t>
  </si>
  <si>
    <t>Menge</t>
  </si>
  <si>
    <t>Lachs</t>
  </si>
  <si>
    <t>Kg</t>
  </si>
  <si>
    <t>Salz</t>
  </si>
  <si>
    <t>gr</t>
  </si>
  <si>
    <t>Zitronenpfeffer</t>
  </si>
  <si>
    <t>Gravat Sauce</t>
  </si>
  <si>
    <t>Liter</t>
  </si>
  <si>
    <t>Kartoffeln</t>
  </si>
  <si>
    <t>Baguette</t>
  </si>
  <si>
    <t>Stück</t>
  </si>
  <si>
    <t>Zaziki</t>
  </si>
  <si>
    <t>Holz</t>
  </si>
  <si>
    <t>m³</t>
  </si>
  <si>
    <t>Zeitablauf</t>
  </si>
  <si>
    <t>Stunden</t>
  </si>
  <si>
    <t>Uhrzeit</t>
  </si>
  <si>
    <t>Lachs auftauen min.</t>
  </si>
  <si>
    <t>Bretter wässern</t>
  </si>
  <si>
    <t>Lachs würzen</t>
  </si>
  <si>
    <t>Feuer anmachen</t>
  </si>
  <si>
    <t>Lachs ans Feuer</t>
  </si>
  <si>
    <t>Durchschnitts Gewicht der Lachshälfte, bei Anzahl an Lachshälften</t>
  </si>
  <si>
    <t>Gewürz 3</t>
  </si>
  <si>
    <t>Gewürz 4</t>
  </si>
  <si>
    <t>Gewürz 5</t>
  </si>
  <si>
    <t>ml</t>
  </si>
  <si>
    <t>EK
je Einheit</t>
  </si>
  <si>
    <t>EK
Vorgabe</t>
  </si>
  <si>
    <t>EK
Summe</t>
  </si>
  <si>
    <t>wann soll der Lachs fertig sein</t>
  </si>
  <si>
    <t>Gesamtsumme EK</t>
  </si>
  <si>
    <t>EK Ø je 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</si>
</sst>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,##0.00\ [$€-407];[Red]\-#,##0.00\ [$€-407]"/>
    <numFmt numFmtId="166" formatCode="dd/mm/yy"/>
    <numFmt numFmtId="167" formatCode="h:mm;@"/>
  </numFmts>
  <fonts count="9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20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000000"/>
      <name val="Calibri"/>
      <family val="2"/>
    </font>
    <font>
      <b/>
      <sz val="16"/>
      <color rgb="FF006100"/>
      <name val="Calibri"/>
      <family val="2"/>
      <scheme val="minor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CCFFCC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3">
    <xf numFmtId="0" fontId="0" fillId="0" borderId="0"/>
    <xf numFmtId="0" fontId="5" fillId="4" borderId="2" applyNumberFormat="0" applyAlignment="0" applyProtection="0"/>
    <xf numFmtId="0" fontId="4" fillId="3" borderId="0" applyNumberFormat="0" applyBorder="0" applyAlignment="0" applyProtection="0"/>
  </cellStyleXfs>
  <cellXfs count="71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/>
    <xf numFmtId="0" fontId="0" fillId="0" borderId="1" xfId="0" applyFont="1" applyBorder="1"/>
    <xf numFmtId="0" fontId="1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/>
    <xf numFmtId="164" fontId="0" fillId="0" borderId="0" xfId="0" applyNumberFormat="1"/>
    <xf numFmtId="165" fontId="0" fillId="0" borderId="0" xfId="0" applyNumberFormat="1"/>
    <xf numFmtId="2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20" fontId="0" fillId="0" borderId="0" xfId="0" applyNumberFormat="1"/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3" fillId="0" borderId="1" xfId="0" applyNumberFormat="1" applyFont="1" applyBorder="1"/>
    <xf numFmtId="0" fontId="3" fillId="0" borderId="0" xfId="0" applyFont="1"/>
    <xf numFmtId="0" fontId="3" fillId="0" borderId="1" xfId="0" applyFont="1" applyBorder="1"/>
    <xf numFmtId="167" fontId="3" fillId="0" borderId="1" xfId="0" applyNumberFormat="1" applyFont="1" applyBorder="1"/>
    <xf numFmtId="0" fontId="0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5" fillId="7" borderId="2" xfId="1" applyFill="1" applyAlignment="1">
      <alignment horizontal="center" vertical="top"/>
    </xf>
    <xf numFmtId="0" fontId="5" fillId="7" borderId="2" xfId="1" applyFill="1" applyAlignment="1">
      <alignment horizontal="center" vertical="top" wrapText="1"/>
    </xf>
    <xf numFmtId="164" fontId="5" fillId="7" borderId="2" xfId="1" applyNumberFormat="1" applyFill="1" applyAlignment="1">
      <alignment horizontal="center" vertical="top" wrapText="1"/>
    </xf>
    <xf numFmtId="0" fontId="0" fillId="5" borderId="1" xfId="0" applyFill="1" applyBorder="1"/>
    <xf numFmtId="0" fontId="0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horizontal="center" wrapText="1"/>
    </xf>
    <xf numFmtId="165" fontId="6" fillId="5" borderId="1" xfId="0" applyNumberFormat="1" applyFont="1" applyFill="1" applyBorder="1" applyAlignment="1">
      <alignment horizontal="center"/>
    </xf>
    <xf numFmtId="2" fontId="6" fillId="5" borderId="1" xfId="0" applyNumberFormat="1" applyFont="1" applyFill="1" applyBorder="1" applyAlignment="1">
      <alignment horizontal="center"/>
    </xf>
    <xf numFmtId="1" fontId="6" fillId="5" borderId="1" xfId="0" applyNumberFormat="1" applyFont="1" applyFill="1" applyBorder="1" applyAlignment="1">
      <alignment horizontal="center"/>
    </xf>
    <xf numFmtId="0" fontId="4" fillId="3" borderId="1" xfId="2" applyBorder="1"/>
    <xf numFmtId="0" fontId="4" fillId="3" borderId="1" xfId="2" applyBorder="1" applyAlignment="1">
      <alignment horizontal="center"/>
    </xf>
    <xf numFmtId="166" fontId="4" fillId="3" borderId="1" xfId="2" applyNumberFormat="1" applyBorder="1"/>
    <xf numFmtId="0" fontId="4" fillId="3" borderId="1" xfId="2" applyBorder="1" applyAlignment="1">
      <alignment horizontal="left"/>
    </xf>
    <xf numFmtId="164" fontId="4" fillId="3" borderId="1" xfId="2" applyNumberFormat="1" applyBorder="1" applyAlignment="1">
      <alignment horizontal="center" wrapText="1"/>
    </xf>
    <xf numFmtId="165" fontId="4" fillId="3" borderId="1" xfId="2" applyNumberFormat="1" applyBorder="1"/>
    <xf numFmtId="1" fontId="4" fillId="3" borderId="1" xfId="2" applyNumberFormat="1" applyBorder="1"/>
    <xf numFmtId="2" fontId="4" fillId="3" borderId="1" xfId="2" applyNumberFormat="1" applyBorder="1"/>
    <xf numFmtId="164" fontId="4" fillId="3" borderId="1" xfId="2" applyNumberFormat="1" applyBorder="1" applyAlignment="1">
      <alignment horizontal="center"/>
    </xf>
    <xf numFmtId="0" fontId="4" fillId="3" borderId="1" xfId="2" applyBorder="1" applyAlignment="1">
      <alignment horizontal="left" wrapText="1"/>
    </xf>
    <xf numFmtId="9" fontId="4" fillId="3" borderId="0" xfId="2" applyNumberFormat="1"/>
    <xf numFmtId="0" fontId="4" fillId="3" borderId="0" xfId="2" applyAlignment="1">
      <alignment horizontal="center"/>
    </xf>
    <xf numFmtId="0" fontId="0" fillId="8" borderId="1" xfId="0" applyFont="1" applyFill="1" applyBorder="1"/>
    <xf numFmtId="0" fontId="0" fillId="7" borderId="1" xfId="0" applyFont="1" applyFill="1" applyBorder="1" applyAlignment="1">
      <alignment horizontal="center" vertical="center"/>
    </xf>
    <xf numFmtId="0" fontId="0" fillId="7" borderId="0" xfId="0" applyFill="1"/>
    <xf numFmtId="0" fontId="1" fillId="0" borderId="0" xfId="0" applyFont="1" applyBorder="1"/>
    <xf numFmtId="0" fontId="0" fillId="0" borderId="0" xfId="0" applyFont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0" fillId="7" borderId="0" xfId="0" applyFont="1" applyFill="1" applyAlignment="1">
      <alignment horizontal="center"/>
    </xf>
    <xf numFmtId="0" fontId="0" fillId="6" borderId="1" xfId="0" applyFont="1" applyFill="1" applyBorder="1"/>
    <xf numFmtId="165" fontId="4" fillId="3" borderId="0" xfId="2" applyNumberFormat="1"/>
    <xf numFmtId="0" fontId="0" fillId="7" borderId="0" xfId="0" applyFill="1" applyAlignment="1">
      <alignment horizontal="center" vertic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7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Font="1" applyAlignment="1">
      <alignment horizontal="center"/>
    </xf>
    <xf numFmtId="0" fontId="2" fillId="7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167" fontId="7" fillId="3" borderId="3" xfId="2" applyNumberFormat="1" applyFont="1" applyBorder="1" applyAlignment="1">
      <alignment vertical="center"/>
    </xf>
    <xf numFmtId="164" fontId="4" fillId="3" borderId="1" xfId="2" applyNumberFormat="1" applyBorder="1"/>
    <xf numFmtId="164" fontId="4" fillId="3" borderId="0" xfId="2" applyNumberFormat="1"/>
    <xf numFmtId="165" fontId="8" fillId="0" borderId="0" xfId="0" applyNumberFormat="1" applyFont="1"/>
  </cellXfs>
  <cellStyles count="3">
    <cellStyle name="Ausgabe" xfId="1" builtinId="21"/>
    <cellStyle name="Gut" xfId="2" builtinId="26"/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8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1" sqref="B1"/>
    </sheetView>
  </sheetViews>
  <sheetFormatPr baseColWidth="10" defaultColWidth="9.140625" defaultRowHeight="15" x14ac:dyDescent="0.25"/>
  <cols>
    <col min="1" max="1" width="9.28515625" customWidth="1"/>
    <col min="2" max="2" width="20.5703125" customWidth="1"/>
    <col min="3" max="4" width="8.42578125" style="3" customWidth="1"/>
    <col min="5" max="6" width="9.7109375" style="3" customWidth="1"/>
    <col min="7" max="11" width="9.7109375" customWidth="1"/>
    <col min="12" max="1025" width="10.28515625" customWidth="1"/>
  </cols>
  <sheetData>
    <row r="1" spans="1:1024" s="23" customFormat="1" ht="60" x14ac:dyDescent="0.25">
      <c r="A1" s="25" t="s">
        <v>0</v>
      </c>
      <c r="B1" s="25" t="s">
        <v>1</v>
      </c>
      <c r="C1" s="25" t="s">
        <v>2</v>
      </c>
      <c r="D1" s="26" t="s">
        <v>3</v>
      </c>
      <c r="E1" s="25" t="s">
        <v>4</v>
      </c>
      <c r="F1" s="25" t="s">
        <v>5</v>
      </c>
      <c r="G1" s="27" t="s">
        <v>6</v>
      </c>
      <c r="H1" s="26" t="s">
        <v>7</v>
      </c>
      <c r="I1" s="26" t="s">
        <v>8</v>
      </c>
      <c r="J1" s="26"/>
      <c r="K1" s="27" t="s">
        <v>9</v>
      </c>
      <c r="L1" s="26" t="s">
        <v>10</v>
      </c>
      <c r="M1" s="26" t="s">
        <v>11</v>
      </c>
      <c r="N1" s="26" t="s">
        <v>12</v>
      </c>
      <c r="O1" s="26" t="s">
        <v>13</v>
      </c>
      <c r="AMJ1" s="24"/>
    </row>
    <row r="2" spans="1:1024" x14ac:dyDescent="0.25">
      <c r="A2" s="28"/>
      <c r="B2" s="29"/>
      <c r="C2" s="30">
        <f>SUM(Gesamtübersicht!C3:C28)</f>
        <v>94</v>
      </c>
      <c r="D2" s="30">
        <f>SUM(D3:D28)</f>
        <v>31</v>
      </c>
      <c r="E2" s="31">
        <f>SUM(Gesamtübersicht!E3:E28)</f>
        <v>40.392000000000003</v>
      </c>
      <c r="F2" s="31">
        <f>SUM(Gesamtübersicht!F3:F28)</f>
        <v>6.4969999999999999</v>
      </c>
      <c r="G2" s="31">
        <f>SUM(Gesamtübersicht!G3:G28)</f>
        <v>33.895000000000003</v>
      </c>
      <c r="H2" s="32"/>
      <c r="I2" s="32">
        <f>SUM(Gesamtübersicht!I3:I28)</f>
        <v>510.92144760000002</v>
      </c>
      <c r="J2" s="32"/>
      <c r="K2" s="31">
        <f>AVERAGE(Gesamtübersicht!K3:K28)</f>
        <v>0.37519534463284465</v>
      </c>
      <c r="L2" s="34">
        <f>AVERAGE(Gesamtübersicht!L3:L28)</f>
        <v>221</v>
      </c>
      <c r="M2" s="34">
        <f>AVERAGE(Gesamtübersicht!M3:M28)</f>
        <v>30</v>
      </c>
      <c r="N2" s="33">
        <f>AVERAGE(Gesamtübersicht!N3:N28)</f>
        <v>0.14000000000000001</v>
      </c>
      <c r="O2" s="34">
        <f>AVERAGE(Gesamtübersicht!O3:O28)</f>
        <v>54.333333333333336</v>
      </c>
    </row>
    <row r="3" spans="1:1024" x14ac:dyDescent="0.25">
      <c r="A3" s="37">
        <v>42856</v>
      </c>
      <c r="B3" s="38" t="s">
        <v>14</v>
      </c>
      <c r="C3" s="36">
        <v>3.5</v>
      </c>
      <c r="D3" s="36">
        <v>1</v>
      </c>
      <c r="E3" s="39">
        <v>1.5</v>
      </c>
      <c r="F3" s="39">
        <v>0</v>
      </c>
      <c r="G3" s="5">
        <f>IF(Gesamtübersicht!C3&lt;&gt;"",Gesamtübersicht!E3-Gesamtübersicht!F3,"")</f>
        <v>1.5</v>
      </c>
      <c r="H3" s="40">
        <v>10.79</v>
      </c>
      <c r="I3" s="6">
        <f>IF(Gesamtübersicht!H3&gt;0,Gesamtübersicht!H3*Gesamtübersicht!E3*1.07,"")</f>
        <v>17.31795</v>
      </c>
      <c r="J3" s="6"/>
      <c r="K3" s="5">
        <f>IF(Gesamtübersicht!C3&lt;&gt;"",Gesamtübersicht!G3/Gesamtübersicht!C3,"")</f>
        <v>0.42857142857142855</v>
      </c>
      <c r="L3" s="35"/>
      <c r="M3" s="41"/>
      <c r="N3" s="42"/>
      <c r="O3" s="35"/>
    </row>
    <row r="4" spans="1:1024" x14ac:dyDescent="0.25">
      <c r="A4" s="37">
        <v>42857</v>
      </c>
      <c r="B4" s="38" t="s">
        <v>15</v>
      </c>
      <c r="C4" s="36">
        <v>6.5</v>
      </c>
      <c r="D4" s="36">
        <v>2</v>
      </c>
      <c r="E4" s="43">
        <v>3</v>
      </c>
      <c r="F4" s="43">
        <v>0.6</v>
      </c>
      <c r="G4" s="5">
        <f>IF(Gesamtübersicht!C4&lt;&gt;"",Gesamtübersicht!E4-Gesamtübersicht!F4,"")</f>
        <v>2.4</v>
      </c>
      <c r="H4" s="40">
        <v>10.79</v>
      </c>
      <c r="I4" s="6">
        <f>IF(Gesamtübersicht!H4&gt;0,Gesamtübersicht!H4*Gesamtübersicht!E4*1.07,"")</f>
        <v>34.635899999999999</v>
      </c>
      <c r="J4" s="6"/>
      <c r="K4" s="5">
        <f>IF(Gesamtübersicht!C4&lt;&gt;"",Gesamtübersicht!G4/Gesamtübersicht!C4,"")</f>
        <v>0.3692307692307692</v>
      </c>
      <c r="L4" s="35"/>
      <c r="M4" s="41"/>
      <c r="N4" s="42"/>
      <c r="O4" s="35"/>
    </row>
    <row r="5" spans="1:1024" x14ac:dyDescent="0.25">
      <c r="A5" s="37">
        <v>42858</v>
      </c>
      <c r="B5" s="38" t="s">
        <v>16</v>
      </c>
      <c r="C5" s="36">
        <v>15</v>
      </c>
      <c r="D5" s="36">
        <v>4</v>
      </c>
      <c r="E5" s="43">
        <v>5.0999999999999996</v>
      </c>
      <c r="F5" s="43">
        <v>0.5</v>
      </c>
      <c r="G5" s="5">
        <f>IF(Gesamtübersicht!C5&lt;&gt;"",Gesamtübersicht!E5-Gesamtübersicht!F5,"")</f>
        <v>4.5999999999999996</v>
      </c>
      <c r="H5" s="40">
        <v>10.79</v>
      </c>
      <c r="I5" s="6">
        <f>IF(Gesamtübersicht!H5&gt;0,Gesamtübersicht!H5*Gesamtübersicht!E5*1.07,"")</f>
        <v>58.881029999999988</v>
      </c>
      <c r="J5" s="6"/>
      <c r="K5" s="5">
        <f>IF(Gesamtübersicht!C5&lt;&gt;"",Gesamtübersicht!G5/Gesamtübersicht!C5,"")</f>
        <v>0.30666666666666664</v>
      </c>
      <c r="L5" s="35"/>
      <c r="M5" s="41"/>
      <c r="N5" s="42"/>
      <c r="O5" s="35"/>
    </row>
    <row r="6" spans="1:1024" x14ac:dyDescent="0.25">
      <c r="A6" s="37">
        <v>42859</v>
      </c>
      <c r="B6" s="38" t="s">
        <v>14</v>
      </c>
      <c r="C6" s="36">
        <v>7</v>
      </c>
      <c r="D6" s="36">
        <v>3</v>
      </c>
      <c r="E6" s="43">
        <v>3.9</v>
      </c>
      <c r="F6" s="43">
        <v>0.5</v>
      </c>
      <c r="G6" s="5">
        <f>IF(Gesamtübersicht!C6&lt;&gt;"",Gesamtübersicht!E6-Gesamtübersicht!F6,"")</f>
        <v>3.4</v>
      </c>
      <c r="H6" s="40">
        <v>10.79</v>
      </c>
      <c r="I6" s="6">
        <f>IF(Gesamtübersicht!H6&gt;0,Gesamtübersicht!H6*Gesamtübersicht!E6*1.07,"")</f>
        <v>45.026669999999996</v>
      </c>
      <c r="J6" s="6"/>
      <c r="K6" s="5">
        <f>IF(Gesamtübersicht!C6&lt;&gt;"",Gesamtübersicht!G6/Gesamtübersicht!C6,"")</f>
        <v>0.48571428571428571</v>
      </c>
      <c r="L6" s="35"/>
      <c r="M6" s="41"/>
      <c r="N6" s="42"/>
      <c r="O6" s="35"/>
    </row>
    <row r="7" spans="1:1024" x14ac:dyDescent="0.25">
      <c r="A7" s="37">
        <v>42860</v>
      </c>
      <c r="B7" s="44" t="s">
        <v>17</v>
      </c>
      <c r="C7" s="36">
        <v>11</v>
      </c>
      <c r="D7" s="36">
        <v>4</v>
      </c>
      <c r="E7" s="43">
        <v>4.9619999999999997</v>
      </c>
      <c r="F7" s="43">
        <v>0.5</v>
      </c>
      <c r="G7" s="5">
        <f>IF(Gesamtübersicht!C7&lt;&gt;"",Gesamtübersicht!E7-Gesamtübersicht!F7,"")</f>
        <v>4.4619999999999997</v>
      </c>
      <c r="H7" s="40">
        <v>10.79</v>
      </c>
      <c r="I7" s="6">
        <f>IF(Gesamtübersicht!H7&gt;0,Gesamtübersicht!H7*Gesamtübersicht!E7*1.07,"")</f>
        <v>57.287778599999996</v>
      </c>
      <c r="J7" s="6"/>
      <c r="K7" s="5">
        <f>IF(Gesamtübersicht!C7&lt;&gt;"",Gesamtübersicht!G7/Gesamtübersicht!C7,"")</f>
        <v>0.40563636363636363</v>
      </c>
      <c r="L7" s="35"/>
      <c r="M7" s="41"/>
      <c r="N7" s="42"/>
      <c r="O7" s="35"/>
    </row>
    <row r="8" spans="1:1024" x14ac:dyDescent="0.25">
      <c r="A8" s="37">
        <v>42861</v>
      </c>
      <c r="B8" s="38" t="s">
        <v>15</v>
      </c>
      <c r="C8" s="36">
        <v>20</v>
      </c>
      <c r="D8" s="36">
        <v>6</v>
      </c>
      <c r="E8" s="43">
        <v>9.4</v>
      </c>
      <c r="F8" s="43">
        <v>1.31</v>
      </c>
      <c r="G8" s="5">
        <f>IF(Gesamtübersicht!C8&lt;&gt;"",Gesamtübersicht!E8-Gesamtübersicht!F8,"")</f>
        <v>8.09</v>
      </c>
      <c r="H8" s="40">
        <v>12.69</v>
      </c>
      <c r="I8" s="6">
        <f>IF(Gesamtübersicht!H8&gt;0,Gesamtübersicht!H8*Gesamtübersicht!E8*1.07,"")</f>
        <v>127.63602</v>
      </c>
      <c r="J8" s="6"/>
      <c r="K8" s="5">
        <f>IF(Gesamtübersicht!C8&lt;&gt;"",Gesamtübersicht!G8/Gesamtübersicht!C8,"")</f>
        <v>0.40449999999999997</v>
      </c>
      <c r="L8" s="41">
        <v>183</v>
      </c>
      <c r="M8" s="41">
        <v>30</v>
      </c>
      <c r="N8" s="42">
        <v>0.12</v>
      </c>
      <c r="O8" s="35">
        <v>30</v>
      </c>
    </row>
    <row r="9" spans="1:1024" x14ac:dyDescent="0.25">
      <c r="A9" s="37">
        <v>42862</v>
      </c>
      <c r="B9" s="38" t="s">
        <v>15</v>
      </c>
      <c r="C9" s="36">
        <v>18.5</v>
      </c>
      <c r="D9" s="36">
        <v>6</v>
      </c>
      <c r="E9" s="39">
        <v>7.03</v>
      </c>
      <c r="F9" s="39">
        <v>1.087</v>
      </c>
      <c r="G9" s="5">
        <f>IF(Gesamtübersicht!C9&lt;&gt;"",Gesamtübersicht!E9-Gesamtübersicht!F9,"")</f>
        <v>5.9430000000000005</v>
      </c>
      <c r="H9" s="40">
        <v>12.69</v>
      </c>
      <c r="I9" s="6">
        <f>IF(Gesamtübersicht!H9&gt;0,Gesamtübersicht!H9*Gesamtübersicht!E9*1.07,"")</f>
        <v>95.455449000000002</v>
      </c>
      <c r="J9" s="6"/>
      <c r="K9" s="5">
        <f>IF(Gesamtübersicht!C9&lt;&gt;"",Gesamtübersicht!G9/Gesamtübersicht!C9,"")</f>
        <v>0.32124324324324327</v>
      </c>
      <c r="L9" s="41">
        <v>270</v>
      </c>
      <c r="M9" s="41">
        <v>25</v>
      </c>
      <c r="N9" s="42">
        <v>0.16</v>
      </c>
      <c r="O9" s="35">
        <v>81</v>
      </c>
    </row>
    <row r="10" spans="1:1024" x14ac:dyDescent="0.25">
      <c r="A10" s="37">
        <v>42863</v>
      </c>
      <c r="B10" s="38" t="s">
        <v>15</v>
      </c>
      <c r="C10" s="36">
        <v>12.5</v>
      </c>
      <c r="D10" s="36">
        <v>5</v>
      </c>
      <c r="E10" s="39">
        <v>5.5</v>
      </c>
      <c r="F10" s="39">
        <v>2</v>
      </c>
      <c r="G10" s="5">
        <f>IF(Gesamtübersicht!C10&lt;&gt;"",Gesamtübersicht!E10-Gesamtübersicht!F10,"")</f>
        <v>3.5</v>
      </c>
      <c r="H10" s="40">
        <v>12.69</v>
      </c>
      <c r="I10" s="6">
        <f>IF(Gesamtübersicht!H10&gt;0,Gesamtübersicht!H10*Gesamtübersicht!E10*1.07,"")</f>
        <v>74.68065</v>
      </c>
      <c r="J10" s="6"/>
      <c r="K10" s="5">
        <f>IF(Gesamtübersicht!C10&lt;&gt;"",Gesamtübersicht!G10/Gesamtübersicht!C10,"")</f>
        <v>0.28000000000000003</v>
      </c>
      <c r="L10" s="35">
        <v>210</v>
      </c>
      <c r="M10" s="41">
        <v>35</v>
      </c>
      <c r="N10" s="42">
        <v>0.14000000000000001</v>
      </c>
      <c r="O10" s="35">
        <v>52</v>
      </c>
    </row>
    <row r="11" spans="1:1024" x14ac:dyDescent="0.25">
      <c r="A11" s="35"/>
      <c r="B11" s="38"/>
      <c r="C11" s="36"/>
      <c r="D11" s="36"/>
      <c r="E11" s="43"/>
      <c r="F11" s="43"/>
      <c r="G11" s="5" t="str">
        <f>IF(Gesamtübersicht!C11&lt;&gt;"",Gesamtübersicht!E11-Gesamtübersicht!F11,"")</f>
        <v/>
      </c>
      <c r="H11" s="40"/>
      <c r="I11" s="6" t="str">
        <f>IF(Gesamtübersicht!H11&gt;0,Gesamtübersicht!H11*Gesamtübersicht!E11*1.07,"")</f>
        <v/>
      </c>
      <c r="J11" s="6"/>
      <c r="K11" s="5" t="str">
        <f>IF(Gesamtübersicht!C11&lt;&gt;"",Gesamtübersicht!G11/Gesamtübersicht!C11,"")</f>
        <v/>
      </c>
      <c r="L11" s="35"/>
      <c r="M11" s="41"/>
      <c r="N11" s="42"/>
      <c r="O11" s="35"/>
    </row>
    <row r="12" spans="1:1024" x14ac:dyDescent="0.25">
      <c r="A12" s="35"/>
      <c r="B12" s="38"/>
      <c r="C12" s="36"/>
      <c r="D12" s="36"/>
      <c r="E12" s="43"/>
      <c r="F12" s="43"/>
      <c r="G12" s="5" t="str">
        <f>IF(Gesamtübersicht!C12&lt;&gt;"",Gesamtübersicht!E12-Gesamtübersicht!F12,"")</f>
        <v/>
      </c>
      <c r="H12" s="40"/>
      <c r="I12" s="6" t="str">
        <f>IF(Gesamtübersicht!H12&gt;0,Gesamtübersicht!H12*Gesamtübersicht!E12*1.07,"")</f>
        <v/>
      </c>
      <c r="J12" s="6"/>
      <c r="K12" s="5" t="str">
        <f>IF(Gesamtübersicht!C12&lt;&gt;"",Gesamtübersicht!G12/Gesamtübersicht!C12,"")</f>
        <v/>
      </c>
      <c r="L12" s="35"/>
      <c r="M12" s="41"/>
      <c r="N12" s="42"/>
      <c r="O12" s="35"/>
    </row>
    <row r="13" spans="1:1024" x14ac:dyDescent="0.25">
      <c r="A13" s="35"/>
      <c r="B13" s="38"/>
      <c r="C13" s="36"/>
      <c r="D13" s="36"/>
      <c r="E13" s="39"/>
      <c r="F13" s="39"/>
      <c r="G13" s="5" t="str">
        <f>IF(Gesamtübersicht!C13&lt;&gt;"",Gesamtübersicht!E13-Gesamtübersicht!F13,"")</f>
        <v/>
      </c>
      <c r="H13" s="40"/>
      <c r="I13" s="6" t="str">
        <f>IF(Gesamtübersicht!H13&gt;0,Gesamtübersicht!H13*Gesamtübersicht!E13*1.07,"")</f>
        <v/>
      </c>
      <c r="J13" s="6"/>
      <c r="K13" s="5" t="str">
        <f>IF(Gesamtübersicht!C13&lt;&gt;"",Gesamtübersicht!G13/Gesamtübersicht!C13,"")</f>
        <v/>
      </c>
      <c r="L13" s="35"/>
      <c r="M13" s="41"/>
      <c r="N13" s="42"/>
      <c r="O13" s="35"/>
    </row>
    <row r="14" spans="1:1024" x14ac:dyDescent="0.25">
      <c r="A14" s="35"/>
      <c r="B14" s="38"/>
      <c r="C14" s="36"/>
      <c r="D14" s="36"/>
      <c r="E14" s="39"/>
      <c r="F14" s="39"/>
      <c r="G14" s="5" t="str">
        <f>IF(Gesamtübersicht!C14&lt;&gt;"",Gesamtübersicht!E14-Gesamtübersicht!F14,"")</f>
        <v/>
      </c>
      <c r="H14" s="40"/>
      <c r="I14" s="6" t="str">
        <f>IF(Gesamtübersicht!H14&gt;0,Gesamtübersicht!H14*Gesamtübersicht!E14*1.07,"")</f>
        <v/>
      </c>
      <c r="J14" s="6"/>
      <c r="K14" s="5" t="str">
        <f>IF(Gesamtübersicht!C14&lt;&gt;"",Gesamtübersicht!G14/Gesamtübersicht!C14,"")</f>
        <v/>
      </c>
      <c r="L14" s="35"/>
      <c r="M14" s="41"/>
      <c r="N14" s="42"/>
      <c r="O14" s="35"/>
    </row>
    <row r="15" spans="1:1024" x14ac:dyDescent="0.25">
      <c r="A15" s="35"/>
      <c r="B15" s="38"/>
      <c r="C15" s="36"/>
      <c r="D15" s="36"/>
      <c r="E15" s="39"/>
      <c r="F15" s="39"/>
      <c r="G15" s="5" t="str">
        <f>IF(Gesamtübersicht!C15&lt;&gt;"",Gesamtübersicht!E15-Gesamtübersicht!F15,"")</f>
        <v/>
      </c>
      <c r="H15" s="40"/>
      <c r="I15" s="6" t="str">
        <f>IF(Gesamtübersicht!H15&gt;0,Gesamtübersicht!H15*Gesamtübersicht!E15*1.07,"")</f>
        <v/>
      </c>
      <c r="J15" s="6"/>
      <c r="K15" s="5" t="str">
        <f>IF(Gesamtübersicht!C15&lt;&gt;"",Gesamtübersicht!G15/Gesamtübersicht!C15,"")</f>
        <v/>
      </c>
      <c r="L15" s="35"/>
      <c r="M15" s="41"/>
      <c r="N15" s="42"/>
      <c r="O15" s="35"/>
    </row>
    <row r="16" spans="1:1024" x14ac:dyDescent="0.25">
      <c r="A16" s="35"/>
      <c r="B16" s="38"/>
      <c r="C16" s="36"/>
      <c r="D16" s="36"/>
      <c r="E16" s="39"/>
      <c r="F16" s="39"/>
      <c r="G16" s="5" t="str">
        <f>IF(Gesamtübersicht!C16&lt;&gt;"",Gesamtübersicht!E16-Gesamtübersicht!F16,"")</f>
        <v/>
      </c>
      <c r="H16" s="40"/>
      <c r="I16" s="6" t="str">
        <f>IF(Gesamtübersicht!H16&gt;0,Gesamtübersicht!H16*Gesamtübersicht!E16*1.07,"")</f>
        <v/>
      </c>
      <c r="J16" s="6"/>
      <c r="K16" s="5" t="str">
        <f>IF(Gesamtübersicht!C16&lt;&gt;"",Gesamtübersicht!G16/Gesamtübersicht!C16,"")</f>
        <v/>
      </c>
      <c r="L16" s="35"/>
      <c r="M16" s="41"/>
      <c r="N16" s="42"/>
      <c r="O16" s="35"/>
    </row>
    <row r="17" spans="1:15" x14ac:dyDescent="0.25">
      <c r="A17" s="35"/>
      <c r="B17" s="38"/>
      <c r="C17" s="36"/>
      <c r="D17" s="36"/>
      <c r="E17" s="39"/>
      <c r="F17" s="39"/>
      <c r="G17" s="5" t="str">
        <f>IF(Gesamtübersicht!C17&lt;&gt;"",Gesamtübersicht!E17-Gesamtübersicht!F17,"")</f>
        <v/>
      </c>
      <c r="H17" s="40"/>
      <c r="I17" s="6" t="str">
        <f>IF(Gesamtübersicht!H17&gt;0,Gesamtübersicht!H17*Gesamtübersicht!E17*1.07,"")</f>
        <v/>
      </c>
      <c r="J17" s="6"/>
      <c r="K17" s="5" t="str">
        <f>IF(Gesamtübersicht!C17&lt;&gt;"",Gesamtübersicht!G17/Gesamtübersicht!C17,"")</f>
        <v/>
      </c>
      <c r="L17" s="35"/>
      <c r="M17" s="41"/>
      <c r="N17" s="42"/>
      <c r="O17" s="35"/>
    </row>
    <row r="18" spans="1:15" x14ac:dyDescent="0.25">
      <c r="A18" s="35"/>
      <c r="B18" s="38"/>
      <c r="C18" s="36"/>
      <c r="D18" s="36"/>
      <c r="E18" s="39"/>
      <c r="F18" s="39"/>
      <c r="G18" s="5" t="str">
        <f>IF(Gesamtübersicht!C18&lt;&gt;"",Gesamtübersicht!E18-Gesamtübersicht!F18,"")</f>
        <v/>
      </c>
      <c r="H18" s="40"/>
      <c r="I18" s="6" t="str">
        <f>IF(Gesamtübersicht!H18&gt;0,Gesamtübersicht!H18*Gesamtübersicht!E18*1.07,"")</f>
        <v/>
      </c>
      <c r="J18" s="6"/>
      <c r="K18" s="5" t="str">
        <f>IF(Gesamtübersicht!C18&lt;&gt;"",Gesamtübersicht!G18/Gesamtübersicht!C18,"")</f>
        <v/>
      </c>
      <c r="L18" s="35"/>
      <c r="M18" s="41"/>
      <c r="N18" s="42"/>
      <c r="O18" s="35"/>
    </row>
    <row r="19" spans="1:15" x14ac:dyDescent="0.25">
      <c r="A19" s="35"/>
      <c r="B19" s="38"/>
      <c r="C19" s="36"/>
      <c r="D19" s="36"/>
      <c r="E19" s="39"/>
      <c r="F19" s="39"/>
      <c r="G19" s="5" t="str">
        <f>IF(Gesamtübersicht!C19&lt;&gt;"",Gesamtübersicht!E19-Gesamtübersicht!F19,"")</f>
        <v/>
      </c>
      <c r="H19" s="40"/>
      <c r="I19" s="6" t="str">
        <f>IF(Gesamtübersicht!H19&gt;0,Gesamtübersicht!H19*Gesamtübersicht!E19*1.07,"")</f>
        <v/>
      </c>
      <c r="J19" s="6"/>
      <c r="K19" s="5" t="str">
        <f>IF(Gesamtübersicht!C19&lt;&gt;"",Gesamtübersicht!G19/Gesamtübersicht!C19,"")</f>
        <v/>
      </c>
      <c r="L19" s="35"/>
      <c r="M19" s="41"/>
      <c r="N19" s="42"/>
      <c r="O19" s="35"/>
    </row>
    <row r="20" spans="1:15" x14ac:dyDescent="0.25">
      <c r="A20" s="35"/>
      <c r="B20" s="38"/>
      <c r="C20" s="36"/>
      <c r="D20" s="36"/>
      <c r="E20" s="39"/>
      <c r="F20" s="39"/>
      <c r="G20" s="5" t="str">
        <f>IF(Gesamtübersicht!C20&lt;&gt;"",Gesamtübersicht!E20-Gesamtübersicht!F20,"")</f>
        <v/>
      </c>
      <c r="H20" s="40"/>
      <c r="I20" s="6" t="str">
        <f>IF(Gesamtübersicht!H20&gt;0,Gesamtübersicht!H20*Gesamtübersicht!E20*1.07,"")</f>
        <v/>
      </c>
      <c r="J20" s="6"/>
      <c r="K20" s="5" t="str">
        <f>IF(Gesamtübersicht!C20&lt;&gt;"",Gesamtübersicht!G20/Gesamtübersicht!C20,"")</f>
        <v/>
      </c>
      <c r="L20" s="35"/>
      <c r="M20" s="41"/>
      <c r="N20" s="42"/>
      <c r="O20" s="35"/>
    </row>
    <row r="21" spans="1:15" x14ac:dyDescent="0.25">
      <c r="A21" s="35"/>
      <c r="B21" s="38"/>
      <c r="C21" s="36"/>
      <c r="D21" s="36"/>
      <c r="E21" s="39"/>
      <c r="F21" s="39"/>
      <c r="G21" s="5" t="str">
        <f>IF(Gesamtübersicht!C21&lt;&gt;"",Gesamtübersicht!E21-Gesamtübersicht!F21,"")</f>
        <v/>
      </c>
      <c r="H21" s="40"/>
      <c r="I21" s="6" t="str">
        <f>IF(Gesamtübersicht!H21&gt;0,Gesamtübersicht!H21*Gesamtübersicht!E21*1.07,"")</f>
        <v/>
      </c>
      <c r="J21" s="6"/>
      <c r="K21" s="5" t="str">
        <f>IF(Gesamtübersicht!C21&lt;&gt;"",Gesamtübersicht!G21/Gesamtübersicht!C21,"")</f>
        <v/>
      </c>
      <c r="L21" s="35"/>
      <c r="M21" s="41"/>
      <c r="N21" s="42"/>
      <c r="O21" s="35"/>
    </row>
    <row r="22" spans="1:15" x14ac:dyDescent="0.25">
      <c r="A22" s="35"/>
      <c r="B22" s="38"/>
      <c r="C22" s="36"/>
      <c r="D22" s="36"/>
      <c r="E22" s="39"/>
      <c r="F22" s="39"/>
      <c r="G22" s="5" t="str">
        <f>IF(Gesamtübersicht!C22&lt;&gt;"",Gesamtübersicht!E22-Gesamtübersicht!F22,"")</f>
        <v/>
      </c>
      <c r="H22" s="40"/>
      <c r="I22" s="6" t="str">
        <f>IF(Gesamtübersicht!H22&gt;0,Gesamtübersicht!H22*Gesamtübersicht!E22*1.07,"")</f>
        <v/>
      </c>
      <c r="J22" s="6"/>
      <c r="K22" s="5" t="str">
        <f>IF(Gesamtübersicht!C22&lt;&gt;"",Gesamtübersicht!G22/Gesamtübersicht!C22,"")</f>
        <v/>
      </c>
      <c r="L22" s="35"/>
      <c r="M22" s="41"/>
      <c r="N22" s="42"/>
      <c r="O22" s="35"/>
    </row>
    <row r="23" spans="1:15" x14ac:dyDescent="0.25">
      <c r="A23" s="35"/>
      <c r="B23" s="38"/>
      <c r="C23" s="36"/>
      <c r="D23" s="36"/>
      <c r="E23" s="39"/>
      <c r="F23" s="39"/>
      <c r="G23" s="5" t="str">
        <f>IF(Gesamtübersicht!C23&lt;&gt;"",Gesamtübersicht!E23-Gesamtübersicht!F23,"")</f>
        <v/>
      </c>
      <c r="H23" s="40"/>
      <c r="I23" s="6" t="str">
        <f>IF(Gesamtübersicht!H23&gt;0,Gesamtübersicht!H23*Gesamtübersicht!E23*1.07,"")</f>
        <v/>
      </c>
      <c r="J23" s="6"/>
      <c r="K23" s="5" t="str">
        <f>IF(Gesamtübersicht!C23&lt;&gt;"",Gesamtübersicht!G23/Gesamtübersicht!C23,"")</f>
        <v/>
      </c>
      <c r="L23" s="35"/>
      <c r="M23" s="41"/>
      <c r="N23" s="42"/>
      <c r="O23" s="35"/>
    </row>
    <row r="24" spans="1:15" x14ac:dyDescent="0.25">
      <c r="A24" s="35"/>
      <c r="B24" s="38"/>
      <c r="C24" s="36"/>
      <c r="D24" s="36"/>
      <c r="E24" s="39"/>
      <c r="F24" s="39"/>
      <c r="G24" s="5" t="str">
        <f>IF(Gesamtübersicht!C24&lt;&gt;"",Gesamtübersicht!E24-Gesamtübersicht!F24,"")</f>
        <v/>
      </c>
      <c r="H24" s="40"/>
      <c r="I24" s="6" t="str">
        <f>IF(Gesamtübersicht!H24&gt;0,Gesamtübersicht!H24*Gesamtübersicht!E24*1.07,"")</f>
        <v/>
      </c>
      <c r="J24" s="6"/>
      <c r="K24" s="5" t="str">
        <f>IF(Gesamtübersicht!C24&lt;&gt;"",Gesamtübersicht!G24/Gesamtübersicht!C24,"")</f>
        <v/>
      </c>
      <c r="L24" s="35"/>
      <c r="M24" s="41"/>
      <c r="N24" s="42"/>
      <c r="O24" s="35"/>
    </row>
    <row r="25" spans="1:15" x14ac:dyDescent="0.25">
      <c r="A25" s="35"/>
      <c r="B25" s="38"/>
      <c r="C25" s="36"/>
      <c r="D25" s="36"/>
      <c r="E25" s="39"/>
      <c r="F25" s="39"/>
      <c r="G25" s="5" t="str">
        <f>IF(Gesamtübersicht!C25&lt;&gt;"",Gesamtübersicht!E25-Gesamtübersicht!F25,"")</f>
        <v/>
      </c>
      <c r="H25" s="40"/>
      <c r="I25" s="6" t="str">
        <f>IF(Gesamtübersicht!H25&gt;0,Gesamtübersicht!H25*Gesamtübersicht!E25*1.07,"")</f>
        <v/>
      </c>
      <c r="J25" s="6"/>
      <c r="K25" s="5" t="str">
        <f>IF(Gesamtübersicht!C25&lt;&gt;"",Gesamtübersicht!G25/Gesamtübersicht!C25,"")</f>
        <v/>
      </c>
      <c r="L25" s="35"/>
      <c r="M25" s="41"/>
      <c r="N25" s="42"/>
      <c r="O25" s="35"/>
    </row>
    <row r="26" spans="1:15" x14ac:dyDescent="0.25">
      <c r="A26" s="35"/>
      <c r="B26" s="38"/>
      <c r="C26" s="36"/>
      <c r="D26" s="36"/>
      <c r="E26" s="39"/>
      <c r="F26" s="39"/>
      <c r="G26" s="5" t="str">
        <f>IF(Gesamtübersicht!C26&lt;&gt;"",Gesamtübersicht!E26-Gesamtübersicht!F26,"")</f>
        <v/>
      </c>
      <c r="H26" s="40"/>
      <c r="I26" s="6" t="str">
        <f>IF(Gesamtübersicht!H26&gt;0,Gesamtübersicht!H26*Gesamtübersicht!E26*1.07,"")</f>
        <v/>
      </c>
      <c r="J26" s="6"/>
      <c r="K26" s="5" t="str">
        <f>IF(Gesamtübersicht!C26&lt;&gt;"",Gesamtübersicht!G26/Gesamtübersicht!C26,"")</f>
        <v/>
      </c>
      <c r="L26" s="35"/>
      <c r="M26" s="41"/>
      <c r="N26" s="42"/>
      <c r="O26" s="35"/>
    </row>
    <row r="27" spans="1:15" x14ac:dyDescent="0.25">
      <c r="A27" s="35"/>
      <c r="B27" s="38"/>
      <c r="C27" s="36"/>
      <c r="D27" s="36"/>
      <c r="E27" s="39"/>
      <c r="F27" s="39"/>
      <c r="G27" s="5" t="str">
        <f>IF(Gesamtübersicht!C27&lt;&gt;"",Gesamtübersicht!E27-Gesamtübersicht!F27,"")</f>
        <v/>
      </c>
      <c r="H27" s="40"/>
      <c r="I27" s="6" t="str">
        <f>IF(Gesamtübersicht!H27&gt;0,Gesamtübersicht!H27*Gesamtübersicht!E27*1.07,"")</f>
        <v/>
      </c>
      <c r="J27" s="6"/>
      <c r="K27" s="5" t="str">
        <f>IF(Gesamtübersicht!C27&lt;&gt;"",Gesamtübersicht!G27/Gesamtübersicht!C27,"")</f>
        <v/>
      </c>
      <c r="L27" s="35"/>
      <c r="M27" s="41"/>
      <c r="N27" s="42"/>
      <c r="O27" s="35"/>
    </row>
    <row r="28" spans="1:15" x14ac:dyDescent="0.25">
      <c r="A28" s="35"/>
      <c r="B28" s="38"/>
      <c r="C28" s="36"/>
      <c r="D28" s="36"/>
      <c r="E28" s="39"/>
      <c r="F28" s="39"/>
      <c r="G28" s="5" t="str">
        <f>IF(Gesamtübersicht!C28&lt;&gt;"",Gesamtübersicht!E28-Gesamtübersicht!F28,"")</f>
        <v/>
      </c>
      <c r="H28" s="40"/>
      <c r="I28" s="6" t="str">
        <f>IF(Gesamtübersicht!H28&gt;0,Gesamtübersicht!H28*Gesamtübersicht!E28*1.07,"")</f>
        <v/>
      </c>
      <c r="J28" s="6"/>
      <c r="K28" s="5" t="str">
        <f>IF(Gesamtübersicht!C28&lt;&gt;"",Gesamtübersicht!G28/Gesamtübersicht!C28,"")</f>
        <v/>
      </c>
      <c r="L28" s="35"/>
      <c r="M28" s="41"/>
      <c r="N28" s="42"/>
      <c r="O28" s="35"/>
    </row>
  </sheetData>
  <autoFilter ref="A1:O1"/>
  <printOptions horizontalCentered="1"/>
  <pageMargins left="0.7" right="0.7" top="1.00972222222222" bottom="0.78749999999999998" header="0.78749999999999998" footer="0.51180555555555496"/>
  <pageSetup paperSize="9" firstPageNumber="0" orientation="portrait" horizontalDpi="300" verticalDpi="300" r:id="rId1"/>
  <headerFooter>
    <oddHeader>&amp;C&amp;"Times New Roman,Fett"&amp;16Flammlachs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7" zoomScaleNormal="100" workbookViewId="0">
      <selection activeCell="A45" sqref="A45"/>
    </sheetView>
  </sheetViews>
  <sheetFormatPr baseColWidth="10" defaultColWidth="9.140625" defaultRowHeight="15" x14ac:dyDescent="0.25"/>
  <cols>
    <col min="1" max="1" width="20.5703125" customWidth="1"/>
    <col min="2" max="2" width="10" customWidth="1"/>
    <col min="3" max="3" width="14.42578125" customWidth="1"/>
    <col min="4" max="4" width="11.42578125"/>
    <col min="5" max="5" width="10.7109375" customWidth="1"/>
    <col min="6" max="6" width="11.140625" bestFit="1" customWidth="1"/>
    <col min="7" max="1025" width="8.42578125" customWidth="1"/>
  </cols>
  <sheetData>
    <row r="1" spans="1:3" x14ac:dyDescent="0.25">
      <c r="A1" s="47" t="s">
        <v>18</v>
      </c>
      <c r="B1" s="47" t="s">
        <v>19</v>
      </c>
      <c r="C1" s="47" t="s">
        <v>20</v>
      </c>
    </row>
    <row r="2" spans="1:3" x14ac:dyDescent="0.25">
      <c r="A2" s="35" t="s">
        <v>17</v>
      </c>
      <c r="B2" s="36">
        <v>2</v>
      </c>
      <c r="C2" s="36">
        <v>1</v>
      </c>
    </row>
    <row r="3" spans="1:3" x14ac:dyDescent="0.25">
      <c r="A3" s="35" t="s">
        <v>21</v>
      </c>
      <c r="B3" s="36">
        <v>3</v>
      </c>
      <c r="C3" s="36">
        <v>1</v>
      </c>
    </row>
    <row r="4" spans="1:3" x14ac:dyDescent="0.25">
      <c r="A4" s="35" t="s">
        <v>22</v>
      </c>
      <c r="B4" s="36">
        <v>1</v>
      </c>
      <c r="C4" s="36">
        <v>2</v>
      </c>
    </row>
    <row r="5" spans="1:3" x14ac:dyDescent="0.25">
      <c r="A5" s="35" t="s">
        <v>23</v>
      </c>
      <c r="B5" s="36">
        <v>2</v>
      </c>
      <c r="C5" s="36">
        <v>1</v>
      </c>
    </row>
    <row r="6" spans="1:3" x14ac:dyDescent="0.25">
      <c r="A6" s="35" t="s">
        <v>24</v>
      </c>
      <c r="B6" s="36">
        <v>2</v>
      </c>
      <c r="C6" s="36">
        <v>3</v>
      </c>
    </row>
    <row r="7" spans="1:3" x14ac:dyDescent="0.25">
      <c r="A7" s="35"/>
      <c r="B7" s="36"/>
      <c r="C7" s="36"/>
    </row>
    <row r="8" spans="1:3" x14ac:dyDescent="0.25">
      <c r="A8" s="35"/>
      <c r="B8" s="36"/>
      <c r="C8" s="36"/>
    </row>
    <row r="9" spans="1:3" x14ac:dyDescent="0.25">
      <c r="A9" s="35"/>
      <c r="B9" s="36"/>
      <c r="C9" s="36"/>
    </row>
    <row r="10" spans="1:3" x14ac:dyDescent="0.25">
      <c r="A10" s="35"/>
      <c r="B10" s="36"/>
      <c r="C10" s="36"/>
    </row>
    <row r="11" spans="1:3" x14ac:dyDescent="0.25">
      <c r="A11" s="35"/>
      <c r="B11" s="36"/>
      <c r="C11" s="36"/>
    </row>
    <row r="12" spans="1:3" x14ac:dyDescent="0.25">
      <c r="A12" s="35"/>
      <c r="B12" s="36"/>
      <c r="C12" s="36"/>
    </row>
    <row r="13" spans="1:3" x14ac:dyDescent="0.25">
      <c r="A13" s="35"/>
      <c r="B13" s="36"/>
      <c r="C13" s="36"/>
    </row>
    <row r="14" spans="1:3" x14ac:dyDescent="0.25">
      <c r="A14" s="35"/>
      <c r="B14" s="36"/>
      <c r="C14" s="36"/>
    </row>
    <row r="15" spans="1:3" x14ac:dyDescent="0.25">
      <c r="A15" s="35"/>
      <c r="B15" s="36"/>
      <c r="C15" s="36"/>
    </row>
    <row r="16" spans="1:3" x14ac:dyDescent="0.25">
      <c r="A16" s="35"/>
      <c r="B16" s="36"/>
      <c r="C16" s="36"/>
    </row>
    <row r="17" spans="1:12" x14ac:dyDescent="0.25">
      <c r="A17" s="8" t="s">
        <v>18</v>
      </c>
      <c r="B17" s="9">
        <f>SUM(Gästeliste!B2:B16)</f>
        <v>10</v>
      </c>
      <c r="C17" s="9">
        <f>SUM(Gästeliste!C2:C16)</f>
        <v>8</v>
      </c>
    </row>
    <row r="18" spans="1:12" x14ac:dyDescent="0.25">
      <c r="A18" t="s">
        <v>25</v>
      </c>
      <c r="B18" s="2">
        <f>B17+C17</f>
        <v>18</v>
      </c>
      <c r="C18" s="2"/>
      <c r="D18" s="10"/>
    </row>
    <row r="19" spans="1:12" x14ac:dyDescent="0.25">
      <c r="B19" s="10"/>
      <c r="C19" s="10"/>
      <c r="D19" s="10"/>
    </row>
    <row r="20" spans="1:12" x14ac:dyDescent="0.25">
      <c r="A20" s="11" t="s">
        <v>26</v>
      </c>
      <c r="B20" s="1">
        <f>B17+(C17*E20)</f>
        <v>14</v>
      </c>
      <c r="C20" s="1"/>
      <c r="D20" t="s">
        <v>27</v>
      </c>
      <c r="E20" s="45">
        <v>0.5</v>
      </c>
      <c r="F20" t="s">
        <v>28</v>
      </c>
    </row>
    <row r="21" spans="1:12" x14ac:dyDescent="0.25">
      <c r="A21" s="50"/>
      <c r="B21" s="51"/>
      <c r="C21" s="51"/>
    </row>
    <row r="23" spans="1:12" x14ac:dyDescent="0.25">
      <c r="A23" s="49"/>
      <c r="B23" s="52"/>
      <c r="C23" s="53"/>
      <c r="D23" s="53"/>
      <c r="E23" s="48" t="s">
        <v>58</v>
      </c>
      <c r="F23" s="48"/>
      <c r="G23" s="48"/>
      <c r="H23" s="48"/>
      <c r="I23" s="48"/>
      <c r="J23" s="48"/>
      <c r="K23" s="48"/>
      <c r="L23" s="48"/>
    </row>
    <row r="24" spans="1:12" x14ac:dyDescent="0.25">
      <c r="A24" s="7"/>
      <c r="B24" s="7" t="s">
        <v>29</v>
      </c>
      <c r="C24" s="7" t="s">
        <v>8</v>
      </c>
      <c r="E24" s="54">
        <v>1</v>
      </c>
      <c r="F24" s="54">
        <v>2</v>
      </c>
      <c r="G24" s="54">
        <v>3</v>
      </c>
      <c r="H24" s="54">
        <v>4</v>
      </c>
      <c r="I24" s="54">
        <v>5</v>
      </c>
      <c r="J24" s="54">
        <v>6</v>
      </c>
      <c r="K24" s="54">
        <v>7</v>
      </c>
      <c r="L24" s="54">
        <v>8</v>
      </c>
    </row>
    <row r="25" spans="1:12" x14ac:dyDescent="0.25">
      <c r="A25" s="7" t="s">
        <v>30</v>
      </c>
      <c r="B25" s="5">
        <f>MIN(Gesamtübersicht!K3:K28)</f>
        <v>0.28000000000000003</v>
      </c>
      <c r="C25" s="5">
        <f>Gästeliste!B25*(Gästeliste!B17+(Gästeliste!C17/2))</f>
        <v>3.9200000000000004</v>
      </c>
      <c r="D25" s="12"/>
      <c r="E25" s="5">
        <f>Gästeliste!$C$25/Gästeliste!E24</f>
        <v>3.9200000000000004</v>
      </c>
      <c r="F25" s="5">
        <f>Gästeliste!$C$25/Gästeliste!F24</f>
        <v>1.9600000000000002</v>
      </c>
      <c r="G25" s="5">
        <f>Gästeliste!$C$25/Gästeliste!G24</f>
        <v>1.3066666666666669</v>
      </c>
      <c r="H25" s="5">
        <f>Gästeliste!$C$25/Gästeliste!H24</f>
        <v>0.98000000000000009</v>
      </c>
      <c r="I25" s="5">
        <f>Gästeliste!$C$25/Gästeliste!I24</f>
        <v>0.78400000000000003</v>
      </c>
      <c r="J25" s="5">
        <f>Gästeliste!$C$25/Gästeliste!J24</f>
        <v>0.65333333333333343</v>
      </c>
      <c r="K25" s="5">
        <f>Gästeliste!$C$25/Gästeliste!K24</f>
        <v>0.56000000000000005</v>
      </c>
      <c r="L25" s="5">
        <f>Gästeliste!$C$25/Gästeliste!L24</f>
        <v>0.49000000000000005</v>
      </c>
    </row>
    <row r="26" spans="1:12" x14ac:dyDescent="0.25">
      <c r="A26" s="7" t="s">
        <v>31</v>
      </c>
      <c r="B26" s="5">
        <f>AVERAGE(Gesamtübersicht!K3:K28)</f>
        <v>0.37519534463284465</v>
      </c>
      <c r="C26" s="5">
        <f>Gästeliste!B26*(Gästeliste!B17+(Gästeliste!C17/2))</f>
        <v>5.2527348248598251</v>
      </c>
      <c r="D26" s="12"/>
      <c r="E26" s="5">
        <f>Gästeliste!$C$26/Gästeliste!E24</f>
        <v>5.2527348248598251</v>
      </c>
      <c r="F26" s="5">
        <f>Gästeliste!$C$26/Gästeliste!F24</f>
        <v>2.6263674124299126</v>
      </c>
      <c r="G26" s="5">
        <f>Gästeliste!$C$26/Gästeliste!G24</f>
        <v>1.7509116082866083</v>
      </c>
      <c r="H26" s="5">
        <f>Gästeliste!$C$26/Gästeliste!H24</f>
        <v>1.3131837062149563</v>
      </c>
      <c r="I26" s="5">
        <f>Gästeliste!$C$26/Gästeliste!I24</f>
        <v>1.050546964971965</v>
      </c>
      <c r="J26" s="5">
        <f>Gästeliste!$C$26/Gästeliste!J24</f>
        <v>0.87545580414330415</v>
      </c>
      <c r="K26" s="5">
        <f>Gästeliste!$C$26/Gästeliste!K24</f>
        <v>0.7503906892656893</v>
      </c>
      <c r="L26" s="5">
        <f>Gästeliste!$C$26/Gästeliste!L24</f>
        <v>0.65659185310747814</v>
      </c>
    </row>
    <row r="27" spans="1:12" x14ac:dyDescent="0.25">
      <c r="A27" s="7" t="s">
        <v>32</v>
      </c>
      <c r="B27" s="5">
        <f>MAX(Gesamtübersicht!K3:K28)</f>
        <v>0.48571428571428571</v>
      </c>
      <c r="C27" s="5">
        <f>Gästeliste!B27*(Gästeliste!B17+(Gästeliste!C17/2))</f>
        <v>6.8</v>
      </c>
      <c r="D27" s="12"/>
      <c r="E27" s="5">
        <f>Gästeliste!$C$27/Gästeliste!E24</f>
        <v>6.8</v>
      </c>
      <c r="F27" s="5">
        <f>Gästeliste!$C$27/Gästeliste!F24</f>
        <v>3.4</v>
      </c>
      <c r="G27" s="5">
        <f>Gästeliste!$C$27/Gästeliste!G24</f>
        <v>2.2666666666666666</v>
      </c>
      <c r="H27" s="5">
        <f>Gästeliste!$C$27/Gästeliste!H24</f>
        <v>1.7</v>
      </c>
      <c r="I27" s="5">
        <f>Gästeliste!$C$27/Gästeliste!I24</f>
        <v>1.3599999999999999</v>
      </c>
      <c r="J27" s="5">
        <f>Gästeliste!$C$27/Gästeliste!J24</f>
        <v>1.1333333333333333</v>
      </c>
      <c r="K27" s="5">
        <f>Gästeliste!$C$27/Gästeliste!K24</f>
        <v>0.97142857142857142</v>
      </c>
      <c r="L27" s="5">
        <f>Gästeliste!$C$27/Gästeliste!L24</f>
        <v>0.85</v>
      </c>
    </row>
    <row r="28" spans="1:12" x14ac:dyDescent="0.25">
      <c r="A28" s="7" t="s">
        <v>33</v>
      </c>
      <c r="B28" s="68">
        <v>0.39</v>
      </c>
      <c r="C28" s="7">
        <f>Gästeliste!B28*(Gästeliste!B17+(Gästeliste!C17/2))</f>
        <v>5.46</v>
      </c>
      <c r="E28" s="5">
        <f>Gästeliste!$C$28/Gästeliste!E24</f>
        <v>5.46</v>
      </c>
      <c r="F28" s="5">
        <f>Gästeliste!$C$28/Gästeliste!F24</f>
        <v>2.73</v>
      </c>
      <c r="G28" s="5">
        <f>Gästeliste!$C$28/Gästeliste!G24</f>
        <v>1.82</v>
      </c>
      <c r="H28" s="5">
        <f>Gästeliste!$C$28/Gästeliste!H24</f>
        <v>1.365</v>
      </c>
      <c r="I28" s="5">
        <f>Gästeliste!$C$28/Gästeliste!I24</f>
        <v>1.0920000000000001</v>
      </c>
      <c r="J28" s="5">
        <f>Gästeliste!$C$28/Gästeliste!J24</f>
        <v>0.91</v>
      </c>
      <c r="K28" s="5">
        <f>Gästeliste!$C$28/Gästeliste!K24</f>
        <v>0.78</v>
      </c>
      <c r="L28" s="5">
        <f>Gästeliste!$C$28/Gästeliste!L24</f>
        <v>0.6825</v>
      </c>
    </row>
    <row r="29" spans="1:12" x14ac:dyDescent="0.25">
      <c r="A29" s="7" t="s">
        <v>34</v>
      </c>
      <c r="B29" s="5"/>
      <c r="C29" s="12">
        <f>D32</f>
        <v>5.5</v>
      </c>
      <c r="E29" s="5">
        <f>C29/E24</f>
        <v>5.5</v>
      </c>
      <c r="F29" s="5">
        <f>C29/F24</f>
        <v>2.75</v>
      </c>
      <c r="G29" s="5">
        <f>C29/G24</f>
        <v>1.8333333333333333</v>
      </c>
      <c r="H29" s="5">
        <f>C29/H24</f>
        <v>1.375</v>
      </c>
      <c r="I29" s="5">
        <f>C29/I24</f>
        <v>1.1000000000000001</v>
      </c>
      <c r="J29" s="5">
        <f>C29/J24</f>
        <v>0.91666666666666663</v>
      </c>
      <c r="K29" s="5">
        <f>C29/K24</f>
        <v>0.7857142857142857</v>
      </c>
      <c r="L29" s="5">
        <f>C29/L24</f>
        <v>0.6875</v>
      </c>
    </row>
    <row r="31" spans="1:12" ht="30" x14ac:dyDescent="0.25">
      <c r="A31" s="49" t="s">
        <v>35</v>
      </c>
      <c r="B31" s="49"/>
      <c r="C31" s="61" t="s">
        <v>64</v>
      </c>
      <c r="D31" s="56" t="s">
        <v>36</v>
      </c>
      <c r="E31" s="61" t="s">
        <v>63</v>
      </c>
      <c r="F31" s="61" t="s">
        <v>65</v>
      </c>
      <c r="G31" s="59"/>
    </row>
    <row r="32" spans="1:12" x14ac:dyDescent="0.25">
      <c r="A32" t="s">
        <v>37</v>
      </c>
      <c r="B32" s="4" t="s">
        <v>38</v>
      </c>
      <c r="D32" s="69">
        <v>5.5</v>
      </c>
      <c r="E32" s="55">
        <f>12.694*1.07</f>
        <v>13.582580000000002</v>
      </c>
      <c r="F32" s="13">
        <f>Gästeliste!E32*Gästeliste!D32</f>
        <v>74.704190000000011</v>
      </c>
      <c r="G32" s="60"/>
    </row>
    <row r="33" spans="1:7" x14ac:dyDescent="0.25">
      <c r="A33" t="s">
        <v>39</v>
      </c>
      <c r="B33" s="4" t="s">
        <v>40</v>
      </c>
      <c r="C33" s="46">
        <v>4</v>
      </c>
      <c r="D33">
        <f>D32*0.004</f>
        <v>2.1999999999999999E-2</v>
      </c>
      <c r="E33" s="55"/>
      <c r="F33" s="13">
        <f>Gästeliste!E33*Gästeliste!D33</f>
        <v>0</v>
      </c>
      <c r="G33" s="60"/>
    </row>
    <row r="34" spans="1:7" x14ac:dyDescent="0.25">
      <c r="A34" t="s">
        <v>41</v>
      </c>
      <c r="B34" s="4" t="s">
        <v>40</v>
      </c>
      <c r="C34" s="46">
        <v>3</v>
      </c>
      <c r="D34" s="12">
        <f>D32*0.003</f>
        <v>1.6500000000000001E-2</v>
      </c>
      <c r="E34" s="55"/>
      <c r="F34" s="13">
        <f>Gästeliste!E34*Gästeliste!D34</f>
        <v>0</v>
      </c>
      <c r="G34" s="60"/>
    </row>
    <row r="35" spans="1:7" x14ac:dyDescent="0.25">
      <c r="A35" t="s">
        <v>59</v>
      </c>
      <c r="B35" s="4" t="s">
        <v>40</v>
      </c>
      <c r="C35" s="46"/>
      <c r="D35" s="12">
        <f t="shared" ref="D35:D37" si="0">D33*0.003</f>
        <v>6.5999999999999992E-5</v>
      </c>
      <c r="E35" s="55"/>
      <c r="F35" s="13">
        <f>Gästeliste!E35*Gästeliste!D35</f>
        <v>0</v>
      </c>
      <c r="G35" s="60"/>
    </row>
    <row r="36" spans="1:7" x14ac:dyDescent="0.25">
      <c r="A36" t="s">
        <v>60</v>
      </c>
      <c r="B36" s="4" t="s">
        <v>40</v>
      </c>
      <c r="C36" s="46"/>
      <c r="D36" s="12">
        <f t="shared" si="0"/>
        <v>4.9500000000000004E-5</v>
      </c>
      <c r="E36" s="55"/>
      <c r="F36" s="13">
        <f>Gästeliste!E36*Gästeliste!D36</f>
        <v>0</v>
      </c>
      <c r="G36" s="60"/>
    </row>
    <row r="37" spans="1:7" x14ac:dyDescent="0.25">
      <c r="A37" t="s">
        <v>61</v>
      </c>
      <c r="B37" s="4" t="s">
        <v>40</v>
      </c>
      <c r="C37" s="46"/>
      <c r="D37" s="12">
        <f t="shared" si="0"/>
        <v>1.9799999999999997E-7</v>
      </c>
      <c r="E37" s="55"/>
      <c r="F37" s="13">
        <f>Gästeliste!E37*Gästeliste!D37</f>
        <v>0</v>
      </c>
      <c r="G37" s="60"/>
    </row>
    <row r="38" spans="1:7" x14ac:dyDescent="0.25">
      <c r="A38" t="s">
        <v>42</v>
      </c>
      <c r="B38" s="4" t="s">
        <v>62</v>
      </c>
      <c r="C38" s="57">
        <f>Gesamtübersicht!M2</f>
        <v>30</v>
      </c>
      <c r="D38" s="58">
        <f>C38*B20</f>
        <v>420</v>
      </c>
      <c r="E38" s="55">
        <v>2E-3</v>
      </c>
      <c r="F38" s="13">
        <f>Gästeliste!E38*Gästeliste!G38</f>
        <v>0</v>
      </c>
      <c r="G38" s="60"/>
    </row>
    <row r="39" spans="1:7" x14ac:dyDescent="0.25">
      <c r="A39" t="s">
        <v>44</v>
      </c>
      <c r="B39" s="4" t="s">
        <v>38</v>
      </c>
      <c r="C39" s="14">
        <f>Gesamtübersicht!L2/1000</f>
        <v>0.221</v>
      </c>
      <c r="D39" s="12">
        <f>B20*C39</f>
        <v>3.0939999999999999</v>
      </c>
      <c r="E39" s="55">
        <v>2.99</v>
      </c>
      <c r="F39" s="13">
        <f>Gästeliste!E39*Gästeliste!G39</f>
        <v>0</v>
      </c>
      <c r="G39" s="60"/>
    </row>
    <row r="40" spans="1:7" x14ac:dyDescent="0.25">
      <c r="A40" t="s">
        <v>45</v>
      </c>
      <c r="B40" s="4" t="s">
        <v>46</v>
      </c>
      <c r="C40" s="14">
        <f>Gesamtübersicht!N2</f>
        <v>0.14000000000000001</v>
      </c>
      <c r="D40" s="12">
        <f>Gesamtübersicht!N2*B20</f>
        <v>1.9600000000000002</v>
      </c>
      <c r="E40" s="55">
        <v>1.95</v>
      </c>
      <c r="F40" s="13">
        <f>Gästeliste!E40*Gästeliste!G40</f>
        <v>0</v>
      </c>
      <c r="G40" s="60"/>
    </row>
    <row r="41" spans="1:7" x14ac:dyDescent="0.25">
      <c r="A41" s="15" t="s">
        <v>47</v>
      </c>
      <c r="B41" s="4" t="s">
        <v>43</v>
      </c>
      <c r="C41" s="63">
        <f>Gesamtübersicht!O2/1000</f>
        <v>5.4333333333333338E-2</v>
      </c>
      <c r="D41" s="12">
        <f>Gesamtübersicht!O2*B20/1000</f>
        <v>0.76066666666666671</v>
      </c>
      <c r="E41" s="55">
        <v>2.5</v>
      </c>
      <c r="F41" s="13">
        <f>Gästeliste!E41*Gästeliste!D41</f>
        <v>1.9016666666666668</v>
      </c>
      <c r="G41" s="60"/>
    </row>
    <row r="42" spans="1:7" x14ac:dyDescent="0.25">
      <c r="A42" t="s">
        <v>48</v>
      </c>
      <c r="B42" s="62" t="s">
        <v>49</v>
      </c>
      <c r="D42">
        <v>0.01</v>
      </c>
      <c r="E42" s="55">
        <v>70</v>
      </c>
      <c r="F42" s="13">
        <f>Gästeliste!E42*Gästeliste!D42</f>
        <v>0.70000000000000007</v>
      </c>
      <c r="G42" s="60"/>
    </row>
    <row r="43" spans="1:7" ht="18.75" x14ac:dyDescent="0.3">
      <c r="A43" t="s">
        <v>67</v>
      </c>
      <c r="F43" s="70">
        <f>SUM(Gästeliste!F32:F42)</f>
        <v>77.305856666666685</v>
      </c>
      <c r="G43" s="60"/>
    </row>
    <row r="44" spans="1:7" x14ac:dyDescent="0.25">
      <c r="A44" t="s">
        <v>68</v>
      </c>
      <c r="F44" s="13">
        <f>F43/B20</f>
        <v>5.5218469047619063</v>
      </c>
      <c r="G44" s="60"/>
    </row>
  </sheetData>
  <mergeCells count="3">
    <mergeCell ref="B18:C18"/>
    <mergeCell ref="B20:C20"/>
    <mergeCell ref="E23:L23"/>
  </mergeCells>
  <pageMargins left="0.7" right="0.7" top="0.78749999999999998" bottom="0.78749999999999998" header="0.51180555555555496" footer="0.51180555555555496"/>
  <pageSetup paperSize="9" firstPageNumber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zoomScaleNormal="100" workbookViewId="0">
      <selection activeCell="I12" sqref="I12"/>
    </sheetView>
  </sheetViews>
  <sheetFormatPr baseColWidth="10" defaultColWidth="9.140625" defaultRowHeight="15" x14ac:dyDescent="0.25"/>
  <cols>
    <col min="1" max="1" width="25.7109375" customWidth="1"/>
    <col min="2" max="2" width="16.85546875" customWidth="1"/>
    <col min="3" max="3" width="10.140625" style="16" customWidth="1"/>
    <col min="4" max="1025" width="8.28515625" customWidth="1"/>
  </cols>
  <sheetData>
    <row r="1" spans="1:3" ht="26.25" x14ac:dyDescent="0.25">
      <c r="A1" s="64" t="s">
        <v>50</v>
      </c>
      <c r="B1" s="64"/>
      <c r="C1" s="64"/>
    </row>
    <row r="2" spans="1:3" ht="21" x14ac:dyDescent="0.35">
      <c r="A2" s="17"/>
      <c r="B2" s="18" t="s">
        <v>51</v>
      </c>
      <c r="C2" s="19" t="s">
        <v>52</v>
      </c>
    </row>
    <row r="3" spans="1:3" s="20" customFormat="1" ht="21" x14ac:dyDescent="0.35">
      <c r="A3" s="21" t="s">
        <v>53</v>
      </c>
      <c r="B3" s="22">
        <v>0.20833333333333301</v>
      </c>
      <c r="C3" s="19">
        <f>C5-B3</f>
        <v>0.20833333333333301</v>
      </c>
    </row>
    <row r="4" spans="1:3" ht="21" x14ac:dyDescent="0.35">
      <c r="A4" s="21" t="s">
        <v>54</v>
      </c>
      <c r="B4" s="22">
        <v>8.3333333333333301E-2</v>
      </c>
      <c r="C4" s="19">
        <f>C7-B4</f>
        <v>0.43749999999999972</v>
      </c>
    </row>
    <row r="5" spans="1:3" ht="21" x14ac:dyDescent="0.35">
      <c r="A5" s="21" t="s">
        <v>55</v>
      </c>
      <c r="B5" s="22">
        <v>0.104166666666667</v>
      </c>
      <c r="C5" s="19">
        <f>C7-B5</f>
        <v>0.41666666666666602</v>
      </c>
    </row>
    <row r="6" spans="1:3" ht="21" x14ac:dyDescent="0.35">
      <c r="A6" s="21" t="s">
        <v>56</v>
      </c>
      <c r="B6" s="22">
        <v>2.0833333333333301E-2</v>
      </c>
      <c r="C6" s="19">
        <f>C7-B6</f>
        <v>0.49999999999999972</v>
      </c>
    </row>
    <row r="7" spans="1:3" ht="21" x14ac:dyDescent="0.35">
      <c r="A7" s="21" t="s">
        <v>57</v>
      </c>
      <c r="B7" s="22">
        <v>6.25E-2</v>
      </c>
      <c r="C7" s="19">
        <f>C8-B7</f>
        <v>0.52083333333333304</v>
      </c>
    </row>
    <row r="8" spans="1:3" ht="21" x14ac:dyDescent="0.35">
      <c r="A8" s="65" t="s">
        <v>66</v>
      </c>
      <c r="B8" s="66"/>
      <c r="C8" s="67">
        <v>0.58333333333333304</v>
      </c>
    </row>
  </sheetData>
  <mergeCells count="2">
    <mergeCell ref="A1:C1"/>
    <mergeCell ref="A8:B8"/>
  </mergeCells>
  <printOptions horizontalCentered="1"/>
  <pageMargins left="0.39374999999999999" right="0.39374999999999999" top="0.78749999999999998" bottom="0.78749999999999998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Gesamtübersicht</vt:lpstr>
      <vt:lpstr>Gästeliste</vt:lpstr>
      <vt:lpstr>Zeitablauf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Weber, Michael</cp:lastModifiedBy>
  <cp:revision>29</cp:revision>
  <cp:lastPrinted>2016-08-19T20:21:34Z</cp:lastPrinted>
  <dcterms:modified xsi:type="dcterms:W3CDTF">2017-05-08T11:00:27Z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